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L:\"/>
    </mc:Choice>
  </mc:AlternateContent>
  <xr:revisionPtr revIDLastSave="0" documentId="8_{9D213BD1-8498-4835-916C-B6D194B13704}" xr6:coauthVersionLast="47" xr6:coauthVersionMax="47" xr10:uidLastSave="{00000000-0000-0000-0000-000000000000}"/>
  <bookViews>
    <workbookView xWindow="-120" yWindow="-120" windowWidth="38640" windowHeight="21120" activeTab="11" xr2:uid="{2E7A7A4A-442F-49ED-A759-B74EA20499DB}"/>
  </bookViews>
  <sheets>
    <sheet name="siječanj 2025." sheetId="1" r:id="rId1"/>
    <sheet name="veljača 2025." sheetId="2" r:id="rId2"/>
    <sheet name="ožujak 2025." sheetId="4" r:id="rId3"/>
    <sheet name="travanj 2025." sheetId="5" r:id="rId4"/>
    <sheet name="svibanj 2025." sheetId="6" r:id="rId5"/>
    <sheet name="lipanj 2025." sheetId="7" r:id="rId6"/>
    <sheet name="srpanj 2025." sheetId="8" r:id="rId7"/>
    <sheet name="kolovoz 2025." sheetId="9" r:id="rId8"/>
    <sheet name="rujan 2025." sheetId="10" r:id="rId9"/>
    <sheet name="listopad 2025." sheetId="11" r:id="rId10"/>
    <sheet name="studeni 2025." sheetId="12" r:id="rId11"/>
    <sheet name="prosinac 2025." sheetId="13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13" l="1"/>
  <c r="B18" i="12"/>
  <c r="B21" i="12"/>
  <c r="B18" i="11"/>
  <c r="B22" i="11" s="1"/>
  <c r="B15" i="10"/>
  <c r="B20" i="10" s="1"/>
  <c r="B16" i="8"/>
  <c r="B19" i="9"/>
  <c r="B18" i="8"/>
  <c r="B17" i="8"/>
  <c r="B11" i="8"/>
  <c r="B14" i="7"/>
  <c r="B17" i="7"/>
  <c r="B12" i="7"/>
  <c r="B11" i="7"/>
  <c r="B19" i="6"/>
  <c r="B9" i="6"/>
  <c r="B14" i="6"/>
  <c r="B11" i="6"/>
  <c r="B7" i="6"/>
  <c r="B11" i="5"/>
  <c r="B18" i="5" s="1"/>
  <c r="B20" i="4"/>
  <c r="B15" i="5"/>
  <c r="B9" i="5"/>
  <c r="B8" i="5"/>
  <c r="B7" i="5"/>
  <c r="B16" i="4"/>
  <c r="B13" i="4"/>
  <c r="B12" i="4"/>
  <c r="B11" i="4"/>
  <c r="B7" i="4"/>
  <c r="B15" i="2"/>
  <c r="B19" i="2" s="1"/>
  <c r="B11" i="2"/>
  <c r="B11" i="1"/>
  <c r="B19" i="1"/>
  <c r="B17" i="1"/>
  <c r="B15" i="1"/>
  <c r="B12" i="1"/>
  <c r="B10" i="1"/>
  <c r="B9" i="1"/>
  <c r="B8" i="1"/>
  <c r="B7" i="1"/>
  <c r="B16" i="1"/>
  <c r="B20" i="8" l="1"/>
  <c r="B21" i="7"/>
  <c r="B21" i="1"/>
</calcChain>
</file>

<file path=xl/sharedStrings.xml><?xml version="1.0" encoding="utf-8"?>
<sst xmlns="http://schemas.openxmlformats.org/spreadsheetml/2006/main" count="356" uniqueCount="58">
  <si>
    <t>R.br.</t>
  </si>
  <si>
    <t>Iznos isplate</t>
  </si>
  <si>
    <t>Vrsta rashoda/izdatka</t>
  </si>
  <si>
    <t>1.</t>
  </si>
  <si>
    <t>3111 - Plaće za redovan rad</t>
  </si>
  <si>
    <t>2.</t>
  </si>
  <si>
    <t>3113 - Plaće za prekovremeni rad</t>
  </si>
  <si>
    <t>3.</t>
  </si>
  <si>
    <t>4.</t>
  </si>
  <si>
    <t>3121 - Ostali rashodi za zaposlene</t>
  </si>
  <si>
    <t>5.</t>
  </si>
  <si>
    <t>6.</t>
  </si>
  <si>
    <t>3132 - Doprinosi za obvezno zdravstveno osiguranje</t>
  </si>
  <si>
    <t>7.</t>
  </si>
  <si>
    <t>3212 - Naknade za prijevoz, za rad na terenu i odvojeni život</t>
  </si>
  <si>
    <t>8.</t>
  </si>
  <si>
    <t>3237 - Intelektualne i osobne usluge (bruto iznos)</t>
  </si>
  <si>
    <t>9.</t>
  </si>
  <si>
    <t>3291 - Naknade za rad predstavničkih i izvršnih tijela, povjerenstava i slično</t>
  </si>
  <si>
    <t>10.</t>
  </si>
  <si>
    <t>3295 - Pristojbe i naknade</t>
  </si>
  <si>
    <t>11.</t>
  </si>
  <si>
    <t>Naziv isplatitelja: MINISTARSTVO RADA, MIROVINSKOGA SUSTAVA, OBITELJI I SOCIJALENE POLITIKE</t>
  </si>
  <si>
    <t>3211 - Službana putovanja</t>
  </si>
  <si>
    <t>3241 - Naknade troškova osobama izvan radnog odnosa</t>
  </si>
  <si>
    <t>3293 - Reprezentacija</t>
  </si>
  <si>
    <t>12.</t>
  </si>
  <si>
    <t>13.</t>
  </si>
  <si>
    <t>3221 - Uredski materijal i ostali materijalni rashodi</t>
  </si>
  <si>
    <t>3236 - Zdravstvene i veterinarske usluge</t>
  </si>
  <si>
    <t>Informacija o trošenju sredstava za siječanj 2025.</t>
  </si>
  <si>
    <t>Informacija o trošenju sredstava za veljaču 2025.</t>
  </si>
  <si>
    <t>3231 - Usluga telefona, pošte i prijevoza</t>
  </si>
  <si>
    <t>Informacija o trošenju sredstava za ožujak 2025.</t>
  </si>
  <si>
    <t>3433 - Zatezne kamate</t>
  </si>
  <si>
    <t>Informacija o trošenju sredstava za travanj 2025.</t>
  </si>
  <si>
    <t>Informacija o trošenju sredstava za svibanj 2025.</t>
  </si>
  <si>
    <t>3299 - Ostali nespomenuti rashodi poslovanja</t>
  </si>
  <si>
    <t>3721 - Naknade građanima i kućanstvima u novcu</t>
  </si>
  <si>
    <t>Informacija o trošenju sredstava za lipanj 2025.</t>
  </si>
  <si>
    <t>3214 - Ostale naknade troškova zaposlenima</t>
  </si>
  <si>
    <t>3231 - Usluge telefona, pošte i prijevoza</t>
  </si>
  <si>
    <t>Informacija o trošenju sredstava za srpanj 2025.</t>
  </si>
  <si>
    <t>Informacija o trošenju sredstava za kolovoz 2025.</t>
  </si>
  <si>
    <t>3223 - Energija</t>
  </si>
  <si>
    <t>Informacija o trošenju sredstava za rujan 2025.</t>
  </si>
  <si>
    <t>Informacija o trošenju sredstava za listopad 2025.</t>
  </si>
  <si>
    <t>3221 - Uredski materijal i ostali materijalni troškovi</t>
  </si>
  <si>
    <t>3213 - Stručno usvršavanje</t>
  </si>
  <si>
    <t>3224 - Materijal i dijelovi za tekuće i investicijsko ulaganje</t>
  </si>
  <si>
    <t>14.</t>
  </si>
  <si>
    <t>Informacija o trošenju sredstava za studeni 2025.</t>
  </si>
  <si>
    <t>3227 - Službena radna i zaštitna odjeća</t>
  </si>
  <si>
    <t>3241 - Naknade troškova izvan radnog odnosa</t>
  </si>
  <si>
    <t>3811 - Tekuće donacije u novcu</t>
  </si>
  <si>
    <t>15.</t>
  </si>
  <si>
    <t>16.</t>
  </si>
  <si>
    <t>Informacija o trošenju sredstava za prosinac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</si>
</sst>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" fontId="0" fillId="0" borderId="0" xfId="0" applyNumberForma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BABEA-0033-496E-A8A9-DC5E4FCC127D}">
  <sheetPr codeName="List1"/>
  <dimension ref="A2:C21"/>
  <sheetViews>
    <sheetView workbookViewId="0">
      <selection activeCell="L25" sqref="L25"/>
    </sheetView>
  </sheetViews>
  <sheetFormatPr defaultRowHeight="15" x14ac:dyDescent="0.25"/>
  <cols>
    <col min="2" max="2" width="12.140625" bestFit="1" customWidth="1"/>
  </cols>
  <sheetData>
    <row r="2" spans="1:3" x14ac:dyDescent="0.25">
      <c r="A2" t="s">
        <v>30</v>
      </c>
    </row>
    <row r="4" spans="1:3" x14ac:dyDescent="0.25">
      <c r="A4" t="s">
        <v>22</v>
      </c>
    </row>
    <row r="6" spans="1:3" x14ac:dyDescent="0.25">
      <c r="A6" t="s">
        <v>0</v>
      </c>
      <c r="B6" t="s">
        <v>1</v>
      </c>
      <c r="C6" t="s">
        <v>2</v>
      </c>
    </row>
    <row r="7" spans="1:3" x14ac:dyDescent="0.25">
      <c r="A7" t="s">
        <v>3</v>
      </c>
      <c r="B7" s="1">
        <f>1359.43+1118353.69</f>
        <v>1119713.1199999999</v>
      </c>
      <c r="C7" t="s">
        <v>4</v>
      </c>
    </row>
    <row r="8" spans="1:3" x14ac:dyDescent="0.25">
      <c r="A8" t="s">
        <v>5</v>
      </c>
      <c r="B8" s="1">
        <f>2604.12</f>
        <v>2604.12</v>
      </c>
      <c r="C8" t="s">
        <v>6</v>
      </c>
    </row>
    <row r="9" spans="1:3" x14ac:dyDescent="0.25">
      <c r="A9" t="s">
        <v>7</v>
      </c>
      <c r="B9" s="1">
        <f>7633.04</f>
        <v>7633.04</v>
      </c>
      <c r="C9" t="s">
        <v>9</v>
      </c>
    </row>
    <row r="10" spans="1:3" x14ac:dyDescent="0.25">
      <c r="A10" t="s">
        <v>8</v>
      </c>
      <c r="B10" s="1">
        <f>178355.97</f>
        <v>178355.97</v>
      </c>
      <c r="C10" t="s">
        <v>12</v>
      </c>
    </row>
    <row r="11" spans="1:3" x14ac:dyDescent="0.25">
      <c r="A11" t="s">
        <v>10</v>
      </c>
      <c r="B11" s="1">
        <f>6453.19</f>
        <v>6453.19</v>
      </c>
      <c r="C11" t="s">
        <v>23</v>
      </c>
    </row>
    <row r="12" spans="1:3" x14ac:dyDescent="0.25">
      <c r="A12" t="s">
        <v>11</v>
      </c>
      <c r="B12" s="1">
        <f>19579.88</f>
        <v>19579.88</v>
      </c>
      <c r="C12" t="s">
        <v>14</v>
      </c>
    </row>
    <row r="13" spans="1:3" x14ac:dyDescent="0.25">
      <c r="A13" t="s">
        <v>13</v>
      </c>
      <c r="B13" s="1">
        <v>9.3800000000000008</v>
      </c>
      <c r="C13" t="s">
        <v>28</v>
      </c>
    </row>
    <row r="14" spans="1:3" x14ac:dyDescent="0.25">
      <c r="A14" t="s">
        <v>15</v>
      </c>
      <c r="B14" s="1">
        <v>68.290000000000006</v>
      </c>
      <c r="C14" t="s">
        <v>29</v>
      </c>
    </row>
    <row r="15" spans="1:3" x14ac:dyDescent="0.25">
      <c r="A15" t="s">
        <v>17</v>
      </c>
      <c r="B15" s="1">
        <f>6501.36</f>
        <v>6501.36</v>
      </c>
      <c r="C15" t="s">
        <v>16</v>
      </c>
    </row>
    <row r="16" spans="1:3" x14ac:dyDescent="0.25">
      <c r="A16" t="s">
        <v>19</v>
      </c>
      <c r="B16" s="1">
        <f>644.85</f>
        <v>644.85</v>
      </c>
      <c r="C16" t="s">
        <v>24</v>
      </c>
    </row>
    <row r="17" spans="1:3" x14ac:dyDescent="0.25">
      <c r="A17" t="s">
        <v>21</v>
      </c>
      <c r="B17" s="1">
        <f>4674.98</f>
        <v>4674.9799999999996</v>
      </c>
      <c r="C17" t="s">
        <v>18</v>
      </c>
    </row>
    <row r="18" spans="1:3" x14ac:dyDescent="0.25">
      <c r="A18" t="s">
        <v>26</v>
      </c>
      <c r="B18" s="1">
        <v>123.1</v>
      </c>
      <c r="C18" t="s">
        <v>25</v>
      </c>
    </row>
    <row r="19" spans="1:3" x14ac:dyDescent="0.25">
      <c r="A19" t="s">
        <v>27</v>
      </c>
      <c r="B19" s="1">
        <f>118.56</f>
        <v>118.56</v>
      </c>
      <c r="C19" t="s">
        <v>20</v>
      </c>
    </row>
    <row r="20" spans="1:3" x14ac:dyDescent="0.25">
      <c r="B20" s="1"/>
    </row>
    <row r="21" spans="1:3" x14ac:dyDescent="0.25">
      <c r="B21" s="1">
        <f>SUM(B7:B19)</f>
        <v>1346479.84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8D90D-EEB7-43A2-B89B-C7E7D48E8625}">
  <dimension ref="A2:C22"/>
  <sheetViews>
    <sheetView workbookViewId="0">
      <selection activeCell="A7" sqref="A7:A20"/>
    </sheetView>
  </sheetViews>
  <sheetFormatPr defaultRowHeight="15" x14ac:dyDescent="0.25"/>
  <cols>
    <col min="2" max="2" width="12.140625" bestFit="1" customWidth="1"/>
  </cols>
  <sheetData>
    <row r="2" spans="1:3" x14ac:dyDescent="0.25">
      <c r="A2" t="s">
        <v>46</v>
      </c>
    </row>
    <row r="4" spans="1:3" x14ac:dyDescent="0.25">
      <c r="A4" t="s">
        <v>22</v>
      </c>
    </row>
    <row r="6" spans="1:3" x14ac:dyDescent="0.25">
      <c r="A6" t="s">
        <v>0</v>
      </c>
      <c r="B6" t="s">
        <v>1</v>
      </c>
      <c r="C6" t="s">
        <v>2</v>
      </c>
    </row>
    <row r="7" spans="1:3" x14ac:dyDescent="0.25">
      <c r="A7" t="s">
        <v>3</v>
      </c>
      <c r="B7" s="1">
        <v>1112968.3400000001</v>
      </c>
      <c r="C7" t="s">
        <v>4</v>
      </c>
    </row>
    <row r="8" spans="1:3" x14ac:dyDescent="0.25">
      <c r="A8" t="s">
        <v>5</v>
      </c>
      <c r="B8" s="1">
        <v>5255.44</v>
      </c>
      <c r="C8" t="s">
        <v>6</v>
      </c>
    </row>
    <row r="9" spans="1:3" x14ac:dyDescent="0.25">
      <c r="A9" t="s">
        <v>7</v>
      </c>
      <c r="B9" s="1">
        <v>14972.06</v>
      </c>
      <c r="C9" t="s">
        <v>9</v>
      </c>
    </row>
    <row r="10" spans="1:3" x14ac:dyDescent="0.25">
      <c r="A10" t="s">
        <v>8</v>
      </c>
      <c r="B10" s="1">
        <v>179641.46</v>
      </c>
      <c r="C10" t="s">
        <v>12</v>
      </c>
    </row>
    <row r="11" spans="1:3" x14ac:dyDescent="0.25">
      <c r="A11" t="s">
        <v>10</v>
      </c>
      <c r="B11" s="1">
        <v>23071.56</v>
      </c>
      <c r="C11" t="s">
        <v>23</v>
      </c>
    </row>
    <row r="12" spans="1:3" x14ac:dyDescent="0.25">
      <c r="A12" t="s">
        <v>11</v>
      </c>
      <c r="B12" s="1">
        <v>19112.849999999999</v>
      </c>
      <c r="C12" t="s">
        <v>14</v>
      </c>
    </row>
    <row r="13" spans="1:3" x14ac:dyDescent="0.25">
      <c r="A13" t="s">
        <v>13</v>
      </c>
      <c r="B13" s="1">
        <v>209.98</v>
      </c>
      <c r="C13" t="s">
        <v>40</v>
      </c>
    </row>
    <row r="14" spans="1:3" x14ac:dyDescent="0.25">
      <c r="A14" t="s">
        <v>15</v>
      </c>
      <c r="B14" s="1">
        <v>33.799999999999997</v>
      </c>
      <c r="C14" t="s">
        <v>47</v>
      </c>
    </row>
    <row r="15" spans="1:3" x14ac:dyDescent="0.25">
      <c r="A15" t="s">
        <v>17</v>
      </c>
      <c r="B15" s="1">
        <v>127.1</v>
      </c>
      <c r="C15" t="s">
        <v>44</v>
      </c>
    </row>
    <row r="16" spans="1:3" x14ac:dyDescent="0.25">
      <c r="A16" t="s">
        <v>19</v>
      </c>
      <c r="B16" s="1">
        <v>67.599999999999994</v>
      </c>
      <c r="C16" t="s">
        <v>41</v>
      </c>
    </row>
    <row r="17" spans="1:3" x14ac:dyDescent="0.25">
      <c r="A17" t="s">
        <v>21</v>
      </c>
      <c r="B17" s="1">
        <v>8649.7800000000007</v>
      </c>
      <c r="C17" t="s">
        <v>16</v>
      </c>
    </row>
    <row r="18" spans="1:3" x14ac:dyDescent="0.25">
      <c r="A18" t="s">
        <v>26</v>
      </c>
      <c r="B18" s="1">
        <f>10761.97+4451.84</f>
        <v>15213.81</v>
      </c>
      <c r="C18" t="s">
        <v>18</v>
      </c>
    </row>
    <row r="19" spans="1:3" x14ac:dyDescent="0.25">
      <c r="A19" t="s">
        <v>27</v>
      </c>
      <c r="B19" s="1">
        <v>1106.6500000000001</v>
      </c>
      <c r="C19" t="s">
        <v>20</v>
      </c>
    </row>
    <row r="20" spans="1:3" x14ac:dyDescent="0.25">
      <c r="A20" t="s">
        <v>50</v>
      </c>
      <c r="B20" s="1">
        <v>121.86</v>
      </c>
      <c r="C20" t="s">
        <v>37</v>
      </c>
    </row>
    <row r="21" spans="1:3" x14ac:dyDescent="0.25">
      <c r="B21" s="1"/>
    </row>
    <row r="22" spans="1:3" x14ac:dyDescent="0.25">
      <c r="B22" s="1">
        <f>SUM(B7:B20)</f>
        <v>1380552.2900000005</v>
      </c>
    </row>
  </sheetData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FA563-7EDF-42F0-BF03-156091FE06A6}">
  <dimension ref="A2:C21"/>
  <sheetViews>
    <sheetView workbookViewId="0">
      <selection activeCell="V27" sqref="V27"/>
    </sheetView>
  </sheetViews>
  <sheetFormatPr defaultRowHeight="15" x14ac:dyDescent="0.25"/>
  <cols>
    <col min="2" max="2" width="12.140625" bestFit="1" customWidth="1"/>
  </cols>
  <sheetData>
    <row r="2" spans="1:3" x14ac:dyDescent="0.25">
      <c r="A2" t="s">
        <v>51</v>
      </c>
    </row>
    <row r="4" spans="1:3" x14ac:dyDescent="0.25">
      <c r="A4" t="s">
        <v>22</v>
      </c>
    </row>
    <row r="6" spans="1:3" x14ac:dyDescent="0.25">
      <c r="A6" t="s">
        <v>0</v>
      </c>
      <c r="B6" t="s">
        <v>1</v>
      </c>
      <c r="C6" t="s">
        <v>2</v>
      </c>
    </row>
    <row r="7" spans="1:3" x14ac:dyDescent="0.25">
      <c r="A7" t="s">
        <v>3</v>
      </c>
      <c r="B7" s="1">
        <v>1109005.1299999999</v>
      </c>
      <c r="C7" t="s">
        <v>4</v>
      </c>
    </row>
    <row r="8" spans="1:3" x14ac:dyDescent="0.25">
      <c r="A8" t="s">
        <v>5</v>
      </c>
      <c r="B8" s="1">
        <v>7329.88</v>
      </c>
      <c r="C8" t="s">
        <v>6</v>
      </c>
    </row>
    <row r="9" spans="1:3" x14ac:dyDescent="0.25">
      <c r="A9" t="s">
        <v>7</v>
      </c>
      <c r="B9" s="1">
        <v>6613.13</v>
      </c>
      <c r="C9" t="s">
        <v>9</v>
      </c>
    </row>
    <row r="10" spans="1:3" x14ac:dyDescent="0.25">
      <c r="A10" t="s">
        <v>8</v>
      </c>
      <c r="B10" s="1">
        <v>179215.89</v>
      </c>
      <c r="C10" t="s">
        <v>12</v>
      </c>
    </row>
    <row r="11" spans="1:3" x14ac:dyDescent="0.25">
      <c r="A11" t="s">
        <v>10</v>
      </c>
      <c r="B11" s="1">
        <v>28496.14</v>
      </c>
      <c r="C11" t="s">
        <v>23</v>
      </c>
    </row>
    <row r="12" spans="1:3" x14ac:dyDescent="0.25">
      <c r="A12" t="s">
        <v>11</v>
      </c>
      <c r="B12" s="1">
        <v>19889.169999999998</v>
      </c>
      <c r="C12" t="s">
        <v>14</v>
      </c>
    </row>
    <row r="13" spans="1:3" x14ac:dyDescent="0.25">
      <c r="A13" t="s">
        <v>13</v>
      </c>
      <c r="B13" s="1">
        <v>400</v>
      </c>
      <c r="C13" t="s">
        <v>48</v>
      </c>
    </row>
    <row r="14" spans="1:3" x14ac:dyDescent="0.25">
      <c r="A14" t="s">
        <v>15</v>
      </c>
      <c r="B14" s="1">
        <v>197.8</v>
      </c>
      <c r="C14" t="s">
        <v>40</v>
      </c>
    </row>
    <row r="15" spans="1:3" x14ac:dyDescent="0.25">
      <c r="A15" t="s">
        <v>17</v>
      </c>
      <c r="B15" s="1">
        <v>3.09</v>
      </c>
      <c r="C15" t="s">
        <v>49</v>
      </c>
    </row>
    <row r="16" spans="1:3" x14ac:dyDescent="0.25">
      <c r="A16" t="s">
        <v>19</v>
      </c>
      <c r="B16" s="1">
        <v>267.35000000000002</v>
      </c>
      <c r="C16" t="s">
        <v>41</v>
      </c>
    </row>
    <row r="17" spans="1:3" x14ac:dyDescent="0.25">
      <c r="A17" t="s">
        <v>21</v>
      </c>
      <c r="B17" s="1">
        <v>8649.7800000000007</v>
      </c>
      <c r="C17" t="s">
        <v>16</v>
      </c>
    </row>
    <row r="18" spans="1:3" x14ac:dyDescent="0.25">
      <c r="A18" t="s">
        <v>26</v>
      </c>
      <c r="B18" s="1">
        <f>16772.8+4299.9</f>
        <v>21072.699999999997</v>
      </c>
      <c r="C18" t="s">
        <v>18</v>
      </c>
    </row>
    <row r="19" spans="1:3" x14ac:dyDescent="0.25">
      <c r="A19" t="s">
        <v>27</v>
      </c>
      <c r="B19" s="1">
        <v>1106.6500000000001</v>
      </c>
      <c r="C19" t="s">
        <v>20</v>
      </c>
    </row>
    <row r="20" spans="1:3" x14ac:dyDescent="0.25">
      <c r="B20" s="1"/>
    </row>
    <row r="21" spans="1:3" x14ac:dyDescent="0.25">
      <c r="B21" s="1">
        <f>SUM(B7:B19)</f>
        <v>1382246.7099999997</v>
      </c>
    </row>
  </sheetData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C39F0-BC0F-4407-8243-A27B682A1DC4}">
  <dimension ref="A2:C24"/>
  <sheetViews>
    <sheetView tabSelected="1" workbookViewId="0">
      <selection activeCell="R17" sqref="R17"/>
    </sheetView>
  </sheetViews>
  <sheetFormatPr defaultRowHeight="15" x14ac:dyDescent="0.25"/>
  <cols>
    <col min="2" max="2" width="12.140625" bestFit="1" customWidth="1"/>
  </cols>
  <sheetData>
    <row r="2" spans="1:3" x14ac:dyDescent="0.25">
      <c r="A2" t="s">
        <v>57</v>
      </c>
    </row>
    <row r="4" spans="1:3" x14ac:dyDescent="0.25">
      <c r="A4" t="s">
        <v>22</v>
      </c>
    </row>
    <row r="6" spans="1:3" x14ac:dyDescent="0.25">
      <c r="A6" t="s">
        <v>0</v>
      </c>
      <c r="B6" t="s">
        <v>1</v>
      </c>
      <c r="C6" t="s">
        <v>2</v>
      </c>
    </row>
    <row r="7" spans="1:3" x14ac:dyDescent="0.25">
      <c r="A7" t="s">
        <v>3</v>
      </c>
      <c r="B7" s="1">
        <v>1110943.07</v>
      </c>
      <c r="C7" t="s">
        <v>4</v>
      </c>
    </row>
    <row r="8" spans="1:3" x14ac:dyDescent="0.25">
      <c r="A8" t="s">
        <v>5</v>
      </c>
      <c r="B8" s="1">
        <v>6934.55</v>
      </c>
      <c r="C8" t="s">
        <v>6</v>
      </c>
    </row>
    <row r="9" spans="1:3" x14ac:dyDescent="0.25">
      <c r="A9" t="s">
        <v>7</v>
      </c>
      <c r="B9" s="1">
        <v>172876.79999999999</v>
      </c>
      <c r="C9" t="s">
        <v>9</v>
      </c>
    </row>
    <row r="10" spans="1:3" x14ac:dyDescent="0.25">
      <c r="A10" t="s">
        <v>8</v>
      </c>
      <c r="B10" s="1">
        <v>179528.81</v>
      </c>
      <c r="C10" t="s">
        <v>12</v>
      </c>
    </row>
    <row r="11" spans="1:3" x14ac:dyDescent="0.25">
      <c r="A11" t="s">
        <v>10</v>
      </c>
      <c r="B11" s="1">
        <v>22017.01</v>
      </c>
      <c r="C11" t="s">
        <v>23</v>
      </c>
    </row>
    <row r="12" spans="1:3" x14ac:dyDescent="0.25">
      <c r="A12" t="s">
        <v>11</v>
      </c>
      <c r="B12" s="1">
        <v>19293.29</v>
      </c>
      <c r="C12" t="s">
        <v>14</v>
      </c>
    </row>
    <row r="13" spans="1:3" x14ac:dyDescent="0.25">
      <c r="A13" t="s">
        <v>13</v>
      </c>
      <c r="B13" s="1">
        <v>176.82</v>
      </c>
      <c r="C13" t="s">
        <v>40</v>
      </c>
    </row>
    <row r="14" spans="1:3" x14ac:dyDescent="0.25">
      <c r="A14" t="s">
        <v>15</v>
      </c>
      <c r="B14" s="1">
        <v>270</v>
      </c>
      <c r="C14" t="s">
        <v>52</v>
      </c>
    </row>
    <row r="15" spans="1:3" x14ac:dyDescent="0.25">
      <c r="A15" t="s">
        <v>17</v>
      </c>
      <c r="B15" s="1">
        <v>236.3</v>
      </c>
      <c r="C15" t="s">
        <v>41</v>
      </c>
    </row>
    <row r="16" spans="1:3" x14ac:dyDescent="0.25">
      <c r="A16" t="s">
        <v>19</v>
      </c>
      <c r="B16" s="1">
        <v>9449.7800000000007</v>
      </c>
      <c r="C16" t="s">
        <v>16</v>
      </c>
    </row>
    <row r="17" spans="1:3" x14ac:dyDescent="0.25">
      <c r="A17" t="s">
        <v>21</v>
      </c>
      <c r="B17" s="1">
        <v>220.72</v>
      </c>
      <c r="C17" t="s">
        <v>53</v>
      </c>
    </row>
    <row r="18" spans="1:3" x14ac:dyDescent="0.25">
      <c r="A18" t="s">
        <v>26</v>
      </c>
      <c r="B18" s="1">
        <v>24499.97</v>
      </c>
      <c r="C18" t="s">
        <v>18</v>
      </c>
    </row>
    <row r="19" spans="1:3" x14ac:dyDescent="0.25">
      <c r="A19" t="s">
        <v>27</v>
      </c>
      <c r="B19" s="1">
        <v>1106.6500000000001</v>
      </c>
      <c r="C19" t="s">
        <v>20</v>
      </c>
    </row>
    <row r="20" spans="1:3" x14ac:dyDescent="0.25">
      <c r="A20" t="s">
        <v>50</v>
      </c>
      <c r="B20" s="1">
        <v>58.45</v>
      </c>
      <c r="C20" t="s">
        <v>37</v>
      </c>
    </row>
    <row r="21" spans="1:3" x14ac:dyDescent="0.25">
      <c r="A21" t="s">
        <v>55</v>
      </c>
      <c r="B21" s="1">
        <v>7.0000000000000007E-2</v>
      </c>
      <c r="C21" t="s">
        <v>34</v>
      </c>
    </row>
    <row r="22" spans="1:3" x14ac:dyDescent="0.25">
      <c r="A22" t="s">
        <v>56</v>
      </c>
      <c r="B22" s="1">
        <v>5297.28</v>
      </c>
      <c r="C22" t="s">
        <v>54</v>
      </c>
    </row>
    <row r="23" spans="1:3" x14ac:dyDescent="0.25">
      <c r="B23" s="1"/>
    </row>
    <row r="24" spans="1:3" x14ac:dyDescent="0.25">
      <c r="B24" s="1">
        <f>SUM(B7:B22)</f>
        <v>1552909.5700000003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2CBCC-D490-43E1-84BE-FD1D92D34DF8}">
  <sheetPr codeName="List2"/>
  <dimension ref="A2:C19"/>
  <sheetViews>
    <sheetView workbookViewId="0">
      <selection activeCell="B18" sqref="B18"/>
    </sheetView>
  </sheetViews>
  <sheetFormatPr defaultRowHeight="15" x14ac:dyDescent="0.25"/>
  <cols>
    <col min="2" max="2" width="12.140625" bestFit="1" customWidth="1"/>
  </cols>
  <sheetData>
    <row r="2" spans="1:3" x14ac:dyDescent="0.25">
      <c r="A2" t="s">
        <v>31</v>
      </c>
    </row>
    <row r="4" spans="1:3" x14ac:dyDescent="0.25">
      <c r="A4" t="s">
        <v>22</v>
      </c>
    </row>
    <row r="6" spans="1:3" x14ac:dyDescent="0.25">
      <c r="A6" t="s">
        <v>0</v>
      </c>
      <c r="B6" t="s">
        <v>1</v>
      </c>
      <c r="C6" t="s">
        <v>2</v>
      </c>
    </row>
    <row r="7" spans="1:3" x14ac:dyDescent="0.25">
      <c r="A7" t="s">
        <v>3</v>
      </c>
      <c r="B7" s="1">
        <v>1126510.28</v>
      </c>
      <c r="C7" t="s">
        <v>4</v>
      </c>
    </row>
    <row r="8" spans="1:3" x14ac:dyDescent="0.25">
      <c r="A8" t="s">
        <v>5</v>
      </c>
      <c r="B8" s="1">
        <v>2183</v>
      </c>
      <c r="C8" t="s">
        <v>6</v>
      </c>
    </row>
    <row r="9" spans="1:3" x14ac:dyDescent="0.25">
      <c r="A9" t="s">
        <v>7</v>
      </c>
      <c r="B9" s="1">
        <v>9219.24</v>
      </c>
      <c r="C9" t="s">
        <v>9</v>
      </c>
    </row>
    <row r="10" spans="1:3" x14ac:dyDescent="0.25">
      <c r="A10" t="s">
        <v>8</v>
      </c>
      <c r="B10" s="1">
        <v>172893.25</v>
      </c>
      <c r="C10" t="s">
        <v>12</v>
      </c>
    </row>
    <row r="11" spans="1:3" x14ac:dyDescent="0.25">
      <c r="A11" t="s">
        <v>10</v>
      </c>
      <c r="B11" s="1">
        <f>446.66+10745.14</f>
        <v>11191.8</v>
      </c>
      <c r="C11" t="s">
        <v>23</v>
      </c>
    </row>
    <row r="12" spans="1:3" x14ac:dyDescent="0.25">
      <c r="A12" t="s">
        <v>11</v>
      </c>
      <c r="B12" s="1">
        <v>19566.55</v>
      </c>
      <c r="C12" t="s">
        <v>14</v>
      </c>
    </row>
    <row r="13" spans="1:3" x14ac:dyDescent="0.25">
      <c r="A13" t="s">
        <v>13</v>
      </c>
      <c r="B13" s="1">
        <v>63.4</v>
      </c>
      <c r="C13" t="s">
        <v>32</v>
      </c>
    </row>
    <row r="14" spans="1:3" x14ac:dyDescent="0.25">
      <c r="A14" t="s">
        <v>17</v>
      </c>
      <c r="B14" s="1">
        <v>7550.32</v>
      </c>
      <c r="C14" t="s">
        <v>16</v>
      </c>
    </row>
    <row r="15" spans="1:3" x14ac:dyDescent="0.25">
      <c r="A15" t="s">
        <v>21</v>
      </c>
      <c r="B15" s="1">
        <f>16162.83+2490.14</f>
        <v>18652.97</v>
      </c>
      <c r="C15" t="s">
        <v>18</v>
      </c>
    </row>
    <row r="16" spans="1:3" x14ac:dyDescent="0.25">
      <c r="A16" t="s">
        <v>26</v>
      </c>
      <c r="B16" s="1">
        <v>26.37</v>
      </c>
      <c r="C16" t="s">
        <v>25</v>
      </c>
    </row>
    <row r="17" spans="1:3" x14ac:dyDescent="0.25">
      <c r="A17" t="s">
        <v>27</v>
      </c>
      <c r="B17" s="1">
        <v>136.65</v>
      </c>
      <c r="C17" t="s">
        <v>20</v>
      </c>
    </row>
    <row r="18" spans="1:3" x14ac:dyDescent="0.25">
      <c r="B18" s="1"/>
    </row>
    <row r="19" spans="1:3" x14ac:dyDescent="0.25">
      <c r="B19" s="1">
        <f>SUM(B7:B17)</f>
        <v>1367993.83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38C81-B9AE-436E-A677-BDCAD703CAE8}">
  <sheetPr codeName="List4"/>
  <dimension ref="A2:C20"/>
  <sheetViews>
    <sheetView workbookViewId="0">
      <selection activeCell="H23" sqref="H23"/>
    </sheetView>
  </sheetViews>
  <sheetFormatPr defaultRowHeight="15" x14ac:dyDescent="0.25"/>
  <cols>
    <col min="2" max="2" width="12.140625" bestFit="1" customWidth="1"/>
  </cols>
  <sheetData>
    <row r="2" spans="1:3" x14ac:dyDescent="0.25">
      <c r="A2" t="s">
        <v>33</v>
      </c>
    </row>
    <row r="4" spans="1:3" x14ac:dyDescent="0.25">
      <c r="A4" t="s">
        <v>22</v>
      </c>
    </row>
    <row r="6" spans="1:3" x14ac:dyDescent="0.25">
      <c r="A6" t="s">
        <v>0</v>
      </c>
      <c r="B6" t="s">
        <v>1</v>
      </c>
      <c r="C6" t="s">
        <v>2</v>
      </c>
    </row>
    <row r="7" spans="1:3" x14ac:dyDescent="0.25">
      <c r="A7" t="s">
        <v>3</v>
      </c>
      <c r="B7" s="1">
        <f>1106939.97</f>
        <v>1106939.97</v>
      </c>
      <c r="C7" t="s">
        <v>4</v>
      </c>
    </row>
    <row r="8" spans="1:3" x14ac:dyDescent="0.25">
      <c r="A8" t="s">
        <v>5</v>
      </c>
      <c r="B8" s="1">
        <v>5111.8999999999996</v>
      </c>
      <c r="C8" t="s">
        <v>6</v>
      </c>
    </row>
    <row r="9" spans="1:3" x14ac:dyDescent="0.25">
      <c r="A9" t="s">
        <v>7</v>
      </c>
      <c r="B9" s="1">
        <v>13060.21</v>
      </c>
      <c r="C9" t="s">
        <v>9</v>
      </c>
    </row>
    <row r="10" spans="1:3" x14ac:dyDescent="0.25">
      <c r="A10" t="s">
        <v>8</v>
      </c>
      <c r="B10" s="1">
        <v>174880.04</v>
      </c>
      <c r="C10" t="s">
        <v>12</v>
      </c>
    </row>
    <row r="11" spans="1:3" x14ac:dyDescent="0.25">
      <c r="A11" t="s">
        <v>10</v>
      </c>
      <c r="B11" s="1">
        <f>22058.16+1314.53</f>
        <v>23372.69</v>
      </c>
      <c r="C11" t="s">
        <v>23</v>
      </c>
    </row>
    <row r="12" spans="1:3" x14ac:dyDescent="0.25">
      <c r="A12" t="s">
        <v>11</v>
      </c>
      <c r="B12" s="1">
        <f>19592.61</f>
        <v>19592.61</v>
      </c>
      <c r="C12" t="s">
        <v>14</v>
      </c>
    </row>
    <row r="13" spans="1:3" x14ac:dyDescent="0.25">
      <c r="A13" t="s">
        <v>13</v>
      </c>
      <c r="B13" s="1">
        <f>93.9</f>
        <v>93.9</v>
      </c>
      <c r="C13" t="s">
        <v>32</v>
      </c>
    </row>
    <row r="14" spans="1:3" x14ac:dyDescent="0.25">
      <c r="A14" t="s">
        <v>15</v>
      </c>
      <c r="B14" s="1">
        <v>45</v>
      </c>
      <c r="C14" t="s">
        <v>29</v>
      </c>
    </row>
    <row r="15" spans="1:3" x14ac:dyDescent="0.25">
      <c r="A15" t="s">
        <v>17</v>
      </c>
      <c r="B15" s="1">
        <v>10639.85</v>
      </c>
      <c r="C15" t="s">
        <v>16</v>
      </c>
    </row>
    <row r="16" spans="1:3" x14ac:dyDescent="0.25">
      <c r="A16" t="s">
        <v>19</v>
      </c>
      <c r="B16" s="1">
        <f>19444.95+4679.44</f>
        <v>24124.39</v>
      </c>
      <c r="C16" t="s">
        <v>18</v>
      </c>
    </row>
    <row r="17" spans="1:3" x14ac:dyDescent="0.25">
      <c r="A17" t="s">
        <v>21</v>
      </c>
      <c r="B17" s="1">
        <v>574.23</v>
      </c>
      <c r="C17" t="s">
        <v>20</v>
      </c>
    </row>
    <row r="18" spans="1:3" x14ac:dyDescent="0.25">
      <c r="A18" t="s">
        <v>26</v>
      </c>
      <c r="B18" s="1">
        <v>0.16</v>
      </c>
      <c r="C18" t="s">
        <v>34</v>
      </c>
    </row>
    <row r="19" spans="1:3" x14ac:dyDescent="0.25">
      <c r="B19" s="1"/>
    </row>
    <row r="20" spans="1:3" x14ac:dyDescent="0.25">
      <c r="B20" s="1">
        <f>SUM(B7:B18)</f>
        <v>1378434.9499999997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D9BC3-6293-4025-A8B7-006A91577C39}">
  <dimension ref="A2:C18"/>
  <sheetViews>
    <sheetView workbookViewId="0">
      <selection activeCell="A7" sqref="A7:A16"/>
    </sheetView>
  </sheetViews>
  <sheetFormatPr defaultRowHeight="15" x14ac:dyDescent="0.25"/>
  <cols>
    <col min="2" max="2" width="12.140625" bestFit="1" customWidth="1"/>
  </cols>
  <sheetData>
    <row r="2" spans="1:3" x14ac:dyDescent="0.25">
      <c r="A2" t="s">
        <v>35</v>
      </c>
    </row>
    <row r="4" spans="1:3" x14ac:dyDescent="0.25">
      <c r="A4" t="s">
        <v>22</v>
      </c>
    </row>
    <row r="6" spans="1:3" x14ac:dyDescent="0.25">
      <c r="A6" t="s">
        <v>0</v>
      </c>
      <c r="B6" t="s">
        <v>1</v>
      </c>
      <c r="C6" t="s">
        <v>2</v>
      </c>
    </row>
    <row r="7" spans="1:3" x14ac:dyDescent="0.25">
      <c r="A7" t="s">
        <v>3</v>
      </c>
      <c r="B7" s="1">
        <f>1122273.85</f>
        <v>1122273.8500000001</v>
      </c>
      <c r="C7" t="s">
        <v>4</v>
      </c>
    </row>
    <row r="8" spans="1:3" x14ac:dyDescent="0.25">
      <c r="A8" t="s">
        <v>5</v>
      </c>
      <c r="B8" s="1">
        <f>3874.25</f>
        <v>3874.25</v>
      </c>
      <c r="C8" t="s">
        <v>6</v>
      </c>
    </row>
    <row r="9" spans="1:3" x14ac:dyDescent="0.25">
      <c r="A9" t="s">
        <v>7</v>
      </c>
      <c r="B9" s="1">
        <f>55245.6</f>
        <v>55245.599999999999</v>
      </c>
      <c r="C9" t="s">
        <v>9</v>
      </c>
    </row>
    <row r="10" spans="1:3" x14ac:dyDescent="0.25">
      <c r="A10" t="s">
        <v>8</v>
      </c>
      <c r="B10" s="1">
        <v>179421.4</v>
      </c>
      <c r="C10" t="s">
        <v>12</v>
      </c>
    </row>
    <row r="11" spans="1:3" x14ac:dyDescent="0.25">
      <c r="A11" t="s">
        <v>10</v>
      </c>
      <c r="B11" s="1">
        <f>13971.8+1495.4</f>
        <v>15467.199999999999</v>
      </c>
      <c r="C11" t="s">
        <v>23</v>
      </c>
    </row>
    <row r="12" spans="1:3" x14ac:dyDescent="0.25">
      <c r="A12" t="s">
        <v>11</v>
      </c>
      <c r="B12" s="1">
        <v>20024.939999999999</v>
      </c>
      <c r="C12" t="s">
        <v>14</v>
      </c>
    </row>
    <row r="13" spans="1:3" x14ac:dyDescent="0.25">
      <c r="A13" t="s">
        <v>13</v>
      </c>
      <c r="B13" s="1">
        <v>100.3</v>
      </c>
      <c r="C13" t="s">
        <v>32</v>
      </c>
    </row>
    <row r="14" spans="1:3" x14ac:dyDescent="0.25">
      <c r="A14" t="s">
        <v>15</v>
      </c>
      <c r="B14" s="1">
        <v>10590.75</v>
      </c>
      <c r="C14" t="s">
        <v>16</v>
      </c>
    </row>
    <row r="15" spans="1:3" x14ac:dyDescent="0.25">
      <c r="A15" t="s">
        <v>17</v>
      </c>
      <c r="B15" s="1">
        <f>16239.3+5975.02</f>
        <v>22214.32</v>
      </c>
      <c r="C15" t="s">
        <v>18</v>
      </c>
    </row>
    <row r="16" spans="1:3" x14ac:dyDescent="0.25">
      <c r="A16" t="s">
        <v>19</v>
      </c>
      <c r="B16" s="1">
        <v>5556.75</v>
      </c>
      <c r="C16" t="s">
        <v>20</v>
      </c>
    </row>
    <row r="17" spans="2:2" x14ac:dyDescent="0.25">
      <c r="B17" s="1"/>
    </row>
    <row r="18" spans="2:2" x14ac:dyDescent="0.25">
      <c r="B18" s="1">
        <f>SUM(B7:B16)</f>
        <v>1434769.36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68CC5-E527-40E5-B435-C3B956711CEC}">
  <dimension ref="A2:C19"/>
  <sheetViews>
    <sheetView workbookViewId="0">
      <selection activeCell="H25" sqref="H25"/>
    </sheetView>
  </sheetViews>
  <sheetFormatPr defaultRowHeight="15" x14ac:dyDescent="0.25"/>
  <cols>
    <col min="2" max="2" width="12.140625" bestFit="1" customWidth="1"/>
  </cols>
  <sheetData>
    <row r="2" spans="1:3" x14ac:dyDescent="0.25">
      <c r="A2" t="s">
        <v>36</v>
      </c>
    </row>
    <row r="4" spans="1:3" x14ac:dyDescent="0.25">
      <c r="A4" t="s">
        <v>22</v>
      </c>
    </row>
    <row r="6" spans="1:3" x14ac:dyDescent="0.25">
      <c r="A6" t="s">
        <v>0</v>
      </c>
      <c r="B6" t="s">
        <v>1</v>
      </c>
      <c r="C6" t="s">
        <v>2</v>
      </c>
    </row>
    <row r="7" spans="1:3" x14ac:dyDescent="0.25">
      <c r="A7" t="s">
        <v>3</v>
      </c>
      <c r="B7" s="1">
        <f>1126647.89</f>
        <v>1126647.8899999999</v>
      </c>
      <c r="C7" t="s">
        <v>4</v>
      </c>
    </row>
    <row r="8" spans="1:3" x14ac:dyDescent="0.25">
      <c r="A8" t="s">
        <v>5</v>
      </c>
      <c r="B8" s="1">
        <v>6366.03</v>
      </c>
      <c r="C8" t="s">
        <v>6</v>
      </c>
    </row>
    <row r="9" spans="1:3" x14ac:dyDescent="0.25">
      <c r="A9" t="s">
        <v>7</v>
      </c>
      <c r="B9" s="1">
        <f>4187+5083.34</f>
        <v>9270.34</v>
      </c>
      <c r="C9" t="s">
        <v>9</v>
      </c>
    </row>
    <row r="10" spans="1:3" x14ac:dyDescent="0.25">
      <c r="A10" t="s">
        <v>8</v>
      </c>
      <c r="B10" s="1">
        <v>180855.56</v>
      </c>
      <c r="C10" t="s">
        <v>12</v>
      </c>
    </row>
    <row r="11" spans="1:3" x14ac:dyDescent="0.25">
      <c r="A11" t="s">
        <v>10</v>
      </c>
      <c r="B11" s="1">
        <f>3401.45+12381.33+75+2371.89+2313.67+43.5</f>
        <v>20586.839999999997</v>
      </c>
      <c r="C11" t="s">
        <v>23</v>
      </c>
    </row>
    <row r="12" spans="1:3" x14ac:dyDescent="0.25">
      <c r="A12" t="s">
        <v>11</v>
      </c>
      <c r="B12" s="1">
        <v>20226.82</v>
      </c>
      <c r="C12" t="s">
        <v>14</v>
      </c>
    </row>
    <row r="13" spans="1:3" x14ac:dyDescent="0.25">
      <c r="A13" t="s">
        <v>13</v>
      </c>
      <c r="B13" s="1">
        <v>8649.7800000000007</v>
      </c>
      <c r="C13" t="s">
        <v>16</v>
      </c>
    </row>
    <row r="14" spans="1:3" x14ac:dyDescent="0.25">
      <c r="A14" t="s">
        <v>15</v>
      </c>
      <c r="B14" s="1">
        <f>13177.48+1198.64+3624.92+844.38+161.62+161.57</f>
        <v>19168.61</v>
      </c>
      <c r="C14" t="s">
        <v>18</v>
      </c>
    </row>
    <row r="15" spans="1:3" x14ac:dyDescent="0.25">
      <c r="A15" t="s">
        <v>17</v>
      </c>
      <c r="B15" s="1">
        <v>1300.6500000000001</v>
      </c>
      <c r="C15" t="s">
        <v>20</v>
      </c>
    </row>
    <row r="16" spans="1:3" x14ac:dyDescent="0.25">
      <c r="A16" t="s">
        <v>19</v>
      </c>
      <c r="B16" s="1">
        <v>152.41</v>
      </c>
      <c r="C16" t="s">
        <v>37</v>
      </c>
    </row>
    <row r="17" spans="1:3" x14ac:dyDescent="0.25">
      <c r="A17" t="s">
        <v>21</v>
      </c>
      <c r="B17" s="1">
        <v>2636</v>
      </c>
      <c r="C17" t="s">
        <v>38</v>
      </c>
    </row>
    <row r="18" spans="1:3" x14ac:dyDescent="0.25">
      <c r="B18" s="1"/>
    </row>
    <row r="19" spans="1:3" x14ac:dyDescent="0.25">
      <c r="B19" s="1">
        <f>SUM(B7:B17)</f>
        <v>1395860.9300000002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61D77-736B-4437-9653-A73676F83AC7}">
  <dimension ref="A2:C21"/>
  <sheetViews>
    <sheetView workbookViewId="0">
      <selection activeCell="B25" sqref="B25"/>
    </sheetView>
  </sheetViews>
  <sheetFormatPr defaultRowHeight="15" x14ac:dyDescent="0.25"/>
  <cols>
    <col min="2" max="2" width="12.140625" bestFit="1" customWidth="1"/>
  </cols>
  <sheetData>
    <row r="2" spans="1:3" x14ac:dyDescent="0.25">
      <c r="A2" t="s">
        <v>39</v>
      </c>
    </row>
    <row r="4" spans="1:3" x14ac:dyDescent="0.25">
      <c r="A4" t="s">
        <v>22</v>
      </c>
    </row>
    <row r="6" spans="1:3" x14ac:dyDescent="0.25">
      <c r="A6" t="s">
        <v>0</v>
      </c>
      <c r="B6" t="s">
        <v>1</v>
      </c>
      <c r="C6" t="s">
        <v>2</v>
      </c>
    </row>
    <row r="7" spans="1:3" x14ac:dyDescent="0.25">
      <c r="A7" t="s">
        <v>3</v>
      </c>
      <c r="B7" s="1">
        <v>1130686.83</v>
      </c>
      <c r="C7" t="s">
        <v>4</v>
      </c>
    </row>
    <row r="8" spans="1:3" x14ac:dyDescent="0.25">
      <c r="A8" t="s">
        <v>5</v>
      </c>
      <c r="B8" s="1">
        <v>5770.73</v>
      </c>
      <c r="C8" t="s">
        <v>6</v>
      </c>
    </row>
    <row r="9" spans="1:3" x14ac:dyDescent="0.25">
      <c r="A9" t="s">
        <v>7</v>
      </c>
      <c r="B9" s="1">
        <v>128217.9</v>
      </c>
      <c r="C9" t="s">
        <v>9</v>
      </c>
    </row>
    <row r="10" spans="1:3" x14ac:dyDescent="0.25">
      <c r="A10" t="s">
        <v>8</v>
      </c>
      <c r="B10" s="1">
        <v>180153.57</v>
      </c>
      <c r="C10" t="s">
        <v>12</v>
      </c>
    </row>
    <row r="11" spans="1:3" x14ac:dyDescent="0.25">
      <c r="A11" t="s">
        <v>10</v>
      </c>
      <c r="B11" s="1">
        <f>18478.76+1686.23</f>
        <v>20164.989999999998</v>
      </c>
      <c r="C11" t="s">
        <v>23</v>
      </c>
    </row>
    <row r="12" spans="1:3" x14ac:dyDescent="0.25">
      <c r="A12" t="s">
        <v>11</v>
      </c>
      <c r="B12" s="1">
        <f>19901</f>
        <v>19901</v>
      </c>
      <c r="C12" t="s">
        <v>14</v>
      </c>
    </row>
    <row r="13" spans="1:3" x14ac:dyDescent="0.25">
      <c r="A13" t="s">
        <v>13</v>
      </c>
      <c r="B13" s="1">
        <v>70</v>
      </c>
      <c r="C13" t="s">
        <v>40</v>
      </c>
    </row>
    <row r="14" spans="1:3" x14ac:dyDescent="0.25">
      <c r="A14" t="s">
        <v>15</v>
      </c>
      <c r="B14" s="1">
        <f>36.16+20.74</f>
        <v>56.899999999999991</v>
      </c>
      <c r="C14" t="s">
        <v>41</v>
      </c>
    </row>
    <row r="15" spans="1:3" x14ac:dyDescent="0.25">
      <c r="A15" t="s">
        <v>17</v>
      </c>
      <c r="B15" s="1">
        <v>9844.23</v>
      </c>
      <c r="C15" t="s">
        <v>16</v>
      </c>
    </row>
    <row r="16" spans="1:3" x14ac:dyDescent="0.25">
      <c r="A16" t="s">
        <v>19</v>
      </c>
      <c r="B16" s="1">
        <v>175.9</v>
      </c>
      <c r="C16" t="s">
        <v>25</v>
      </c>
    </row>
    <row r="17" spans="1:3" x14ac:dyDescent="0.25">
      <c r="A17" t="s">
        <v>21</v>
      </c>
      <c r="B17" s="1">
        <f>16936.12+3795.72</f>
        <v>20731.84</v>
      </c>
      <c r="C17" t="s">
        <v>18</v>
      </c>
    </row>
    <row r="18" spans="1:3" x14ac:dyDescent="0.25">
      <c r="A18" t="s">
        <v>26</v>
      </c>
      <c r="B18" s="1">
        <v>1300.6500000000001</v>
      </c>
      <c r="C18" t="s">
        <v>20</v>
      </c>
    </row>
    <row r="19" spans="1:3" x14ac:dyDescent="0.25">
      <c r="A19" t="s">
        <v>27</v>
      </c>
      <c r="B19" s="1">
        <v>3981.67</v>
      </c>
      <c r="C19" t="s">
        <v>37</v>
      </c>
    </row>
    <row r="20" spans="1:3" x14ac:dyDescent="0.25">
      <c r="B20" s="1"/>
    </row>
    <row r="21" spans="1:3" x14ac:dyDescent="0.25">
      <c r="B21" s="1">
        <f>SUM(B7:B19)</f>
        <v>1521056.2099999997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BBD5F-100A-4038-BD6C-605554F219C4}">
  <dimension ref="A2:C20"/>
  <sheetViews>
    <sheetView workbookViewId="0">
      <selection activeCell="B7" sqref="B7:B18"/>
    </sheetView>
  </sheetViews>
  <sheetFormatPr defaultRowHeight="15" x14ac:dyDescent="0.25"/>
  <cols>
    <col min="2" max="2" width="12.140625" bestFit="1" customWidth="1"/>
  </cols>
  <sheetData>
    <row r="2" spans="1:3" x14ac:dyDescent="0.25">
      <c r="A2" t="s">
        <v>42</v>
      </c>
    </row>
    <row r="4" spans="1:3" x14ac:dyDescent="0.25">
      <c r="A4" t="s">
        <v>22</v>
      </c>
    </row>
    <row r="6" spans="1:3" x14ac:dyDescent="0.25">
      <c r="A6" t="s">
        <v>0</v>
      </c>
      <c r="B6" t="s">
        <v>1</v>
      </c>
      <c r="C6" t="s">
        <v>2</v>
      </c>
    </row>
    <row r="7" spans="1:3" x14ac:dyDescent="0.25">
      <c r="A7" t="s">
        <v>3</v>
      </c>
      <c r="B7" s="1">
        <v>1121422.1100000001</v>
      </c>
      <c r="C7" t="s">
        <v>4</v>
      </c>
    </row>
    <row r="8" spans="1:3" x14ac:dyDescent="0.25">
      <c r="A8" t="s">
        <v>5</v>
      </c>
      <c r="B8" s="1">
        <v>3926.98</v>
      </c>
      <c r="C8" t="s">
        <v>6</v>
      </c>
    </row>
    <row r="9" spans="1:3" x14ac:dyDescent="0.25">
      <c r="A9" t="s">
        <v>7</v>
      </c>
      <c r="B9" s="1">
        <v>5297.01</v>
      </c>
      <c r="C9" t="s">
        <v>9</v>
      </c>
    </row>
    <row r="10" spans="1:3" x14ac:dyDescent="0.25">
      <c r="A10" t="s">
        <v>8</v>
      </c>
      <c r="B10" s="1">
        <v>177549.85</v>
      </c>
      <c r="C10" t="s">
        <v>12</v>
      </c>
    </row>
    <row r="11" spans="1:3" x14ac:dyDescent="0.25">
      <c r="A11" t="s">
        <v>10</v>
      </c>
      <c r="B11" s="1">
        <f>4858.75</f>
        <v>4858.75</v>
      </c>
      <c r="C11" t="s">
        <v>23</v>
      </c>
    </row>
    <row r="12" spans="1:3" x14ac:dyDescent="0.25">
      <c r="A12" t="s">
        <v>11</v>
      </c>
      <c r="B12" s="1">
        <v>19319.689999999999</v>
      </c>
      <c r="C12" t="s">
        <v>14</v>
      </c>
    </row>
    <row r="13" spans="1:3" x14ac:dyDescent="0.25">
      <c r="A13" t="s">
        <v>13</v>
      </c>
      <c r="B13" s="1">
        <v>77</v>
      </c>
      <c r="C13" t="s">
        <v>40</v>
      </c>
    </row>
    <row r="14" spans="1:3" x14ac:dyDescent="0.25">
      <c r="A14" t="s">
        <v>15</v>
      </c>
      <c r="B14" s="1">
        <v>247.54</v>
      </c>
      <c r="C14" t="s">
        <v>41</v>
      </c>
    </row>
    <row r="15" spans="1:3" x14ac:dyDescent="0.25">
      <c r="A15" t="s">
        <v>17</v>
      </c>
      <c r="B15" s="1">
        <v>9523.77</v>
      </c>
      <c r="C15" t="s">
        <v>16</v>
      </c>
    </row>
    <row r="16" spans="1:3" x14ac:dyDescent="0.25">
      <c r="A16" t="s">
        <v>21</v>
      </c>
      <c r="B16" s="1">
        <f>11020.35+4432.64</f>
        <v>15452.990000000002</v>
      </c>
      <c r="C16" t="s">
        <v>18</v>
      </c>
    </row>
    <row r="17" spans="1:3" x14ac:dyDescent="0.25">
      <c r="A17" t="s">
        <v>26</v>
      </c>
      <c r="B17" s="1">
        <f>1106.65</f>
        <v>1106.6500000000001</v>
      </c>
      <c r="C17" t="s">
        <v>20</v>
      </c>
    </row>
    <row r="18" spans="1:3" x14ac:dyDescent="0.25">
      <c r="A18" t="s">
        <v>27</v>
      </c>
      <c r="B18" s="1">
        <f>98.8</f>
        <v>98.8</v>
      </c>
      <c r="C18" t="s">
        <v>37</v>
      </c>
    </row>
    <row r="19" spans="1:3" x14ac:dyDescent="0.25">
      <c r="B19" s="1"/>
    </row>
    <row r="20" spans="1:3" x14ac:dyDescent="0.25">
      <c r="B20" s="1">
        <f>SUM(B7:B18)</f>
        <v>1358881.1400000001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7802E-DAA0-4F41-A29F-31570D8BCE21}">
  <dimension ref="A2:C19"/>
  <sheetViews>
    <sheetView workbookViewId="0">
      <selection activeCell="A18" sqref="A18"/>
    </sheetView>
  </sheetViews>
  <sheetFormatPr defaultRowHeight="15" x14ac:dyDescent="0.25"/>
  <cols>
    <col min="2" max="2" width="12.140625" bestFit="1" customWidth="1"/>
  </cols>
  <sheetData>
    <row r="2" spans="1:3" x14ac:dyDescent="0.25">
      <c r="A2" t="s">
        <v>43</v>
      </c>
    </row>
    <row r="4" spans="1:3" x14ac:dyDescent="0.25">
      <c r="A4" t="s">
        <v>22</v>
      </c>
    </row>
    <row r="6" spans="1:3" x14ac:dyDescent="0.25">
      <c r="A6" t="s">
        <v>0</v>
      </c>
      <c r="B6" t="s">
        <v>1</v>
      </c>
      <c r="C6" t="s">
        <v>2</v>
      </c>
    </row>
    <row r="7" spans="1:3" x14ac:dyDescent="0.25">
      <c r="A7" t="s">
        <v>3</v>
      </c>
      <c r="B7" s="1">
        <v>1097110.8</v>
      </c>
      <c r="C7" t="s">
        <v>4</v>
      </c>
    </row>
    <row r="8" spans="1:3" x14ac:dyDescent="0.25">
      <c r="A8" t="s">
        <v>5</v>
      </c>
      <c r="B8" s="1">
        <v>3470.25</v>
      </c>
      <c r="C8" t="s">
        <v>6</v>
      </c>
    </row>
    <row r="9" spans="1:3" x14ac:dyDescent="0.25">
      <c r="A9" t="s">
        <v>7</v>
      </c>
      <c r="B9" s="1">
        <v>2033.54</v>
      </c>
      <c r="C9" t="s">
        <v>9</v>
      </c>
    </row>
    <row r="10" spans="1:3" x14ac:dyDescent="0.25">
      <c r="A10" t="s">
        <v>8</v>
      </c>
      <c r="B10" s="1">
        <v>175450.8</v>
      </c>
      <c r="C10" t="s">
        <v>12</v>
      </c>
    </row>
    <row r="11" spans="1:3" x14ac:dyDescent="0.25">
      <c r="A11" t="s">
        <v>10</v>
      </c>
      <c r="B11" s="1">
        <v>2231.27</v>
      </c>
      <c r="C11" t="s">
        <v>23</v>
      </c>
    </row>
    <row r="12" spans="1:3" x14ac:dyDescent="0.25">
      <c r="A12" t="s">
        <v>11</v>
      </c>
      <c r="B12" s="1">
        <v>19455.5</v>
      </c>
      <c r="C12" t="s">
        <v>14</v>
      </c>
    </row>
    <row r="13" spans="1:3" x14ac:dyDescent="0.25">
      <c r="A13" t="s">
        <v>13</v>
      </c>
      <c r="B13" s="1">
        <v>27.39</v>
      </c>
      <c r="C13" t="s">
        <v>40</v>
      </c>
    </row>
    <row r="14" spans="1:3" x14ac:dyDescent="0.25">
      <c r="A14" t="s">
        <v>15</v>
      </c>
      <c r="B14" s="1">
        <v>24.99</v>
      </c>
      <c r="C14" t="s">
        <v>44</v>
      </c>
    </row>
    <row r="15" spans="1:3" x14ac:dyDescent="0.25">
      <c r="A15" t="s">
        <v>17</v>
      </c>
      <c r="B15" s="1">
        <v>9523.77</v>
      </c>
      <c r="C15" t="s">
        <v>16</v>
      </c>
    </row>
    <row r="16" spans="1:3" x14ac:dyDescent="0.25">
      <c r="A16" t="s">
        <v>21</v>
      </c>
      <c r="B16" s="1">
        <v>16176.65</v>
      </c>
      <c r="C16" t="s">
        <v>18</v>
      </c>
    </row>
    <row r="17" spans="1:3" x14ac:dyDescent="0.25">
      <c r="A17" t="s">
        <v>26</v>
      </c>
      <c r="B17" s="1">
        <v>1106.6500000000001</v>
      </c>
      <c r="C17" t="s">
        <v>20</v>
      </c>
    </row>
    <row r="18" spans="1:3" x14ac:dyDescent="0.25">
      <c r="B18" s="1"/>
    </row>
    <row r="19" spans="1:3" x14ac:dyDescent="0.25">
      <c r="B19" s="1">
        <f>SUM(B7:B17)</f>
        <v>1326611.6099999999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69641-87EE-4FC4-8619-80B6EFA18F8A}">
  <dimension ref="A2:C20"/>
  <sheetViews>
    <sheetView workbookViewId="0">
      <selection activeCell="B6" sqref="B6"/>
    </sheetView>
  </sheetViews>
  <sheetFormatPr defaultRowHeight="15" x14ac:dyDescent="0.25"/>
  <cols>
    <col min="2" max="2" width="12.140625" bestFit="1" customWidth="1"/>
  </cols>
  <sheetData>
    <row r="2" spans="1:3" x14ac:dyDescent="0.25">
      <c r="A2" t="s">
        <v>45</v>
      </c>
    </row>
    <row r="4" spans="1:3" x14ac:dyDescent="0.25">
      <c r="A4" t="s">
        <v>22</v>
      </c>
    </row>
    <row r="6" spans="1:3" x14ac:dyDescent="0.25">
      <c r="A6" t="s">
        <v>0</v>
      </c>
      <c r="B6" t="s">
        <v>1</v>
      </c>
      <c r="C6" t="s">
        <v>2</v>
      </c>
    </row>
    <row r="7" spans="1:3" x14ac:dyDescent="0.25">
      <c r="A7" t="s">
        <v>3</v>
      </c>
      <c r="B7" s="1">
        <v>1099051.83</v>
      </c>
      <c r="C7" t="s">
        <v>4</v>
      </c>
    </row>
    <row r="8" spans="1:3" x14ac:dyDescent="0.25">
      <c r="A8" t="s">
        <v>5</v>
      </c>
      <c r="B8" s="1">
        <v>3285.77</v>
      </c>
      <c r="C8" t="s">
        <v>6</v>
      </c>
    </row>
    <row r="9" spans="1:3" x14ac:dyDescent="0.25">
      <c r="A9" t="s">
        <v>7</v>
      </c>
      <c r="B9" s="1">
        <v>3109.38</v>
      </c>
      <c r="C9" t="s">
        <v>9</v>
      </c>
    </row>
    <row r="10" spans="1:3" x14ac:dyDescent="0.25">
      <c r="A10" t="s">
        <v>8</v>
      </c>
      <c r="B10" s="1">
        <v>176107.41</v>
      </c>
      <c r="C10" t="s">
        <v>12</v>
      </c>
    </row>
    <row r="11" spans="1:3" x14ac:dyDescent="0.25">
      <c r="A11" t="s">
        <v>10</v>
      </c>
      <c r="B11" s="1">
        <v>11456.87</v>
      </c>
      <c r="C11" t="s">
        <v>23</v>
      </c>
    </row>
    <row r="12" spans="1:3" x14ac:dyDescent="0.25">
      <c r="A12" t="s">
        <v>11</v>
      </c>
      <c r="B12" s="1">
        <v>16264.19</v>
      </c>
      <c r="C12" t="s">
        <v>14</v>
      </c>
    </row>
    <row r="13" spans="1:3" x14ac:dyDescent="0.25">
      <c r="A13" t="s">
        <v>13</v>
      </c>
      <c r="B13" s="1">
        <v>199.84</v>
      </c>
      <c r="C13" t="s">
        <v>40</v>
      </c>
    </row>
    <row r="14" spans="1:3" x14ac:dyDescent="0.25">
      <c r="A14" t="s">
        <v>15</v>
      </c>
      <c r="B14" s="1">
        <v>8649.7800000000007</v>
      </c>
      <c r="C14" t="s">
        <v>16</v>
      </c>
    </row>
    <row r="15" spans="1:3" x14ac:dyDescent="0.25">
      <c r="A15" t="s">
        <v>17</v>
      </c>
      <c r="B15" s="1">
        <f>13154.34+3425.89</f>
        <v>16580.23</v>
      </c>
      <c r="C15" t="s">
        <v>18</v>
      </c>
    </row>
    <row r="16" spans="1:3" x14ac:dyDescent="0.25">
      <c r="A16" t="s">
        <v>19</v>
      </c>
      <c r="B16" s="1">
        <v>174.72</v>
      </c>
      <c r="C16" t="s">
        <v>25</v>
      </c>
    </row>
    <row r="17" spans="1:3" x14ac:dyDescent="0.25">
      <c r="A17" t="s">
        <v>21</v>
      </c>
      <c r="B17" s="1">
        <v>1106.6500000000001</v>
      </c>
      <c r="C17" t="s">
        <v>20</v>
      </c>
    </row>
    <row r="18" spans="1:3" x14ac:dyDescent="0.25">
      <c r="A18" t="s">
        <v>26</v>
      </c>
      <c r="B18" s="1">
        <v>0.09</v>
      </c>
      <c r="C18" t="s">
        <v>34</v>
      </c>
    </row>
    <row r="19" spans="1:3" x14ac:dyDescent="0.25">
      <c r="B19" s="1"/>
    </row>
    <row r="20" spans="1:3" x14ac:dyDescent="0.25">
      <c r="B20" s="1">
        <f>SUM(B7:B18)</f>
        <v>1335986.76</v>
      </c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0E51804BDE4E47A29142286AB78702" ma:contentTypeVersion="9" ma:contentTypeDescription="Create a new document." ma:contentTypeScope="" ma:versionID="67ae6aaf7dc224b51e7504a61bc4a4ec">
  <xsd:schema xmlns:xsd="http://www.w3.org/2001/XMLSchema" xmlns:xs="http://www.w3.org/2001/XMLSchema" xmlns:p="http://schemas.microsoft.com/office/2006/metadata/properties" xmlns:ns3="9e86ab97-1faf-4a63-97e8-9621167cadc5" xmlns:ns4="2012e795-14ad-49eb-903d-ef6c58ae606f" targetNamespace="http://schemas.microsoft.com/office/2006/metadata/properties" ma:root="true" ma:fieldsID="c4ead9bdb8ed7219509efe6fbaac3eb0" ns3:_="" ns4:_="">
    <xsd:import namespace="9e86ab97-1faf-4a63-97e8-9621167cadc5"/>
    <xsd:import namespace="2012e795-14ad-49eb-903d-ef6c58ae6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86ab97-1faf-4a63-97e8-9621167cad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4" nillable="true" ma:displayName="_activity" ma:hidden="true" ma:internalName="_activity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12e795-14ad-49eb-903d-ef6c58ae6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e86ab97-1faf-4a63-97e8-9621167cadc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EA19AD-61CA-473D-9A4F-2BBC52F29B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86ab97-1faf-4a63-97e8-9621167cadc5"/>
    <ds:schemaRef ds:uri="2012e795-14ad-49eb-903d-ef6c58ae6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13080D-91B6-4CCC-8CB7-FDD3A516F051}">
  <ds:schemaRefs>
    <ds:schemaRef ds:uri="http://schemas.microsoft.com/office/2006/metadata/properties"/>
    <ds:schemaRef ds:uri="http://purl.org/dc/elements/1.1/"/>
    <ds:schemaRef ds:uri="2012e795-14ad-49eb-903d-ef6c58ae606f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infopath/2007/PartnerControls"/>
    <ds:schemaRef ds:uri="9e86ab97-1faf-4a63-97e8-9621167cadc5"/>
  </ds:schemaRefs>
</ds:datastoreItem>
</file>

<file path=customXml/itemProps3.xml><?xml version="1.0" encoding="utf-8"?>
<ds:datastoreItem xmlns:ds="http://schemas.openxmlformats.org/officeDocument/2006/customXml" ds:itemID="{992059C0-1426-4BF7-A49A-EF728FEFE9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12</vt:i4>
      </vt:variant>
    </vt:vector>
  </HeadingPairs>
  <TitlesOfParts>
    <vt:vector size="12" baseType="lpstr">
      <vt:lpstr>siječanj 2025.</vt:lpstr>
      <vt:lpstr>veljača 2025.</vt:lpstr>
      <vt:lpstr>ožujak 2025.</vt:lpstr>
      <vt:lpstr>travanj 2025.</vt:lpstr>
      <vt:lpstr>svibanj 2025.</vt:lpstr>
      <vt:lpstr>lipanj 2025.</vt:lpstr>
      <vt:lpstr>srpanj 2025.</vt:lpstr>
      <vt:lpstr>kolovoz 2025.</vt:lpstr>
      <vt:lpstr>rujan 2025.</vt:lpstr>
      <vt:lpstr>listopad 2025.</vt:lpstr>
      <vt:lpstr>studeni 2025.</vt:lpstr>
      <vt:lpstr>prosinac 2025.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Nenad Krajačić</dc:creator>
  <cp:lastModifiedBy>Nenad Krajačić</cp:lastModifiedBy>
  <dcterms:created xsi:type="dcterms:W3CDTF">2024-02-20T10:38:36Z</dcterms:created>
  <dcterms:modified xsi:type="dcterms:W3CDTF">2026-03-10T08:09:00Z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0x010100960E51804BDE4E47A29142286AB78702</vt:lpwstr>
  </property>
</Properties>
</file>